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1" activeTab="0"/>
  </bookViews>
  <sheets>
    <sheet name="Materiali" sheetId="1" r:id="rId1"/>
    <sheet name="Resistenza a Taglio" sheetId="2" r:id="rId2"/>
  </sheets>
  <definedNames>
    <definedName name="_xlnm.Print_Area" localSheetId="0">'Materiali'!$A$2:$K$36</definedName>
    <definedName name="_xlnm.Print_Area" localSheetId="1">'Resistenza a Taglio'!$A$1:$L$57</definedName>
    <definedName name="classe">'Materiali'!$E$22</definedName>
    <definedName name="TIPO">'Materiali'!$E$30</definedName>
    <definedName name="fcd">'Materiali'!$E$27</definedName>
    <definedName name="fctd">'Materiali'!$E$28</definedName>
    <definedName name="f1cd">'Resistenza a Taglio'!$E$42</definedName>
    <definedName name="d">'Resistenza a Taglio'!$E$8</definedName>
    <definedName name="k">'Resistenza a Taglio'!$O$20</definedName>
    <definedName name="fck">'Materiali'!$E$23</definedName>
    <definedName name="bw">'Resistenza a Taglio'!$E$6</definedName>
    <definedName name="s_cp">'Resistenza a Taglio'!$E$16</definedName>
    <definedName name="r_l">'Resistenza a Taglio'!$E$13</definedName>
    <definedName name="gamma_c">'Materiali'!$E$25</definedName>
    <definedName name="alpha">'Resistenza a Taglio'!$E$33</definedName>
    <definedName name="fyd">'Materiali'!$E$34</definedName>
    <definedName name="Asw">'Resistenza a Taglio'!$E$31</definedName>
    <definedName name="s">'Resistenza a Taglio'!$E$32</definedName>
    <definedName name="alpha_c">'Resistenza a Taglio'!$E$37</definedName>
    <definedName name="Teta">'Resistenza a Taglio'!$E$35</definedName>
    <definedName name="Vrsd">'Resistenza a Taglio'!$E$45</definedName>
    <definedName name="Vrcd">'Resistenza a Taglio'!$E$50</definedName>
  </definedNames>
  <calcPr fullCalcOnLoad="1"/>
</workbook>
</file>

<file path=xl/sharedStrings.xml><?xml version="1.0" encoding="utf-8"?>
<sst xmlns="http://schemas.openxmlformats.org/spreadsheetml/2006/main" count="180" uniqueCount="116">
  <si>
    <r>
      <t xml:space="preserve">Verifica a taglio secondo </t>
    </r>
    <r>
      <rPr>
        <i/>
        <sz val="8"/>
        <color indexed="8"/>
        <rFont val="Tahoma"/>
        <family val="2"/>
      </rPr>
      <t xml:space="preserve">D.M. 17/02/2018 "Norme tecniche per le costruzioni </t>
    </r>
    <r>
      <rPr>
        <i/>
        <sz val="8"/>
        <rFont val="Tahoma"/>
        <family val="2"/>
      </rPr>
      <t xml:space="preserve">(NTC 2018)” </t>
    </r>
  </si>
  <si>
    <t>Dati da normativa NTC</t>
  </si>
  <si>
    <t>ACCIAIO</t>
  </si>
  <si>
    <t>TIPO</t>
  </si>
  <si>
    <r>
      <t>f</t>
    </r>
    <r>
      <rPr>
        <b/>
        <vertAlign val="subscript"/>
        <sz val="10"/>
        <rFont val="Arial"/>
        <family val="2"/>
      </rPr>
      <t>tk</t>
    </r>
  </si>
  <si>
    <r>
      <t>f</t>
    </r>
    <r>
      <rPr>
        <b/>
        <vertAlign val="subscript"/>
        <sz val="10"/>
        <rFont val="Arial"/>
        <family val="2"/>
      </rPr>
      <t>yk</t>
    </r>
  </si>
  <si>
    <t>Es</t>
  </si>
  <si>
    <t>B450C</t>
  </si>
  <si>
    <t>FeB38k</t>
  </si>
  <si>
    <t>FeB44k</t>
  </si>
  <si>
    <t>CALCESTRUZZO</t>
  </si>
  <si>
    <t>CLASSI</t>
  </si>
  <si>
    <r>
      <t>f</t>
    </r>
    <r>
      <rPr>
        <b/>
        <vertAlign val="subscript"/>
        <sz val="10"/>
        <rFont val="Arial"/>
        <family val="2"/>
      </rPr>
      <t>ck</t>
    </r>
  </si>
  <si>
    <r>
      <t>R</t>
    </r>
    <r>
      <rPr>
        <b/>
        <vertAlign val="subscript"/>
        <sz val="10"/>
        <rFont val="Arial"/>
        <family val="2"/>
      </rPr>
      <t>ck</t>
    </r>
  </si>
  <si>
    <r>
      <t>f</t>
    </r>
    <r>
      <rPr>
        <b/>
        <vertAlign val="subscript"/>
        <sz val="10"/>
        <rFont val="Arial"/>
        <family val="2"/>
      </rPr>
      <t>ctm</t>
    </r>
  </si>
  <si>
    <r>
      <t>f</t>
    </r>
    <r>
      <rPr>
        <b/>
        <vertAlign val="subscript"/>
        <sz val="10"/>
        <rFont val="Arial"/>
        <family val="2"/>
      </rPr>
      <t>ctk 5%</t>
    </r>
  </si>
  <si>
    <r>
      <t>f</t>
    </r>
    <r>
      <rPr>
        <b/>
        <vertAlign val="subscript"/>
        <sz val="10"/>
        <rFont val="Arial"/>
        <family val="2"/>
      </rPr>
      <t>cfm</t>
    </r>
  </si>
  <si>
    <r>
      <t>f</t>
    </r>
    <r>
      <rPr>
        <b/>
        <vertAlign val="subscript"/>
        <sz val="10"/>
        <rFont val="Arial"/>
        <family val="2"/>
      </rPr>
      <t>cm</t>
    </r>
  </si>
  <si>
    <r>
      <t>E</t>
    </r>
    <r>
      <rPr>
        <b/>
        <vertAlign val="subscript"/>
        <sz val="10"/>
        <rFont val="Arial"/>
        <family val="2"/>
      </rPr>
      <t>cm</t>
    </r>
  </si>
  <si>
    <t>C20/25</t>
  </si>
  <si>
    <t>C25/30</t>
  </si>
  <si>
    <t>C30/37</t>
  </si>
  <si>
    <t>C35/45</t>
  </si>
  <si>
    <t>C40/50</t>
  </si>
  <si>
    <t>C45/55</t>
  </si>
  <si>
    <t>C50/60</t>
  </si>
  <si>
    <t>Caratteristiche meccaniche dei materiali</t>
  </si>
  <si>
    <t>classe</t>
  </si>
  <si>
    <t>=</t>
  </si>
  <si>
    <r>
      <t>f</t>
    </r>
    <r>
      <rPr>
        <vertAlign val="subscript"/>
        <sz val="10"/>
        <rFont val="Arial"/>
        <family val="2"/>
      </rPr>
      <t>ck</t>
    </r>
  </si>
  <si>
    <t>Mpa</t>
  </si>
  <si>
    <t>resistenza caratteristica cilindrica a compressione</t>
  </si>
  <si>
    <r>
      <t>f</t>
    </r>
    <r>
      <rPr>
        <vertAlign val="subscript"/>
        <sz val="10"/>
        <rFont val="Arial"/>
        <family val="2"/>
      </rPr>
      <t>ctk</t>
    </r>
  </si>
  <si>
    <t>resistenza caratteristica a trazione</t>
  </si>
  <si>
    <r>
      <t>g</t>
    </r>
    <r>
      <rPr>
        <vertAlign val="subscript"/>
        <sz val="10"/>
        <rFont val="Tahoma"/>
        <family val="2"/>
      </rPr>
      <t>c</t>
    </r>
  </si>
  <si>
    <t>coefficiente parziale di sicurezza</t>
  </si>
  <si>
    <r>
      <t>a</t>
    </r>
    <r>
      <rPr>
        <vertAlign val="subscript"/>
        <sz val="10"/>
        <rFont val="Tahoma"/>
        <family val="2"/>
      </rPr>
      <t>cc</t>
    </r>
  </si>
  <si>
    <t>coefficiente riduttivo per le resistenze di lunga durata</t>
  </si>
  <si>
    <r>
      <t>f</t>
    </r>
    <r>
      <rPr>
        <vertAlign val="subscript"/>
        <sz val="10"/>
        <rFont val="Arial"/>
        <family val="2"/>
      </rPr>
      <t>cd</t>
    </r>
  </si>
  <si>
    <t>resistenza di calcolo a compressione</t>
  </si>
  <si>
    <r>
      <t>f</t>
    </r>
    <r>
      <rPr>
        <vertAlign val="subscript"/>
        <sz val="10"/>
        <rFont val="Arial"/>
        <family val="2"/>
      </rPr>
      <t>ctd</t>
    </r>
  </si>
  <si>
    <t>resistenza di calcolo a trazione</t>
  </si>
  <si>
    <t>tipo</t>
  </si>
  <si>
    <r>
      <t>f</t>
    </r>
    <r>
      <rPr>
        <vertAlign val="subscript"/>
        <sz val="10"/>
        <rFont val="Arial"/>
        <family val="2"/>
      </rPr>
      <t>tk</t>
    </r>
  </si>
  <si>
    <t>tensione caratteristica a rottura</t>
  </si>
  <si>
    <r>
      <t>f</t>
    </r>
    <r>
      <rPr>
        <vertAlign val="subscript"/>
        <sz val="10"/>
        <rFont val="Arial"/>
        <family val="2"/>
      </rPr>
      <t>yk</t>
    </r>
  </si>
  <si>
    <t>tensione caratteristica a snervamento</t>
  </si>
  <si>
    <r>
      <t>g</t>
    </r>
    <r>
      <rPr>
        <vertAlign val="subscript"/>
        <sz val="10"/>
        <rFont val="Tahoma"/>
        <family val="2"/>
      </rPr>
      <t>s</t>
    </r>
  </si>
  <si>
    <r>
      <t>f</t>
    </r>
    <r>
      <rPr>
        <vertAlign val="subscript"/>
        <sz val="10"/>
        <rFont val="Arial"/>
        <family val="2"/>
      </rPr>
      <t>yd</t>
    </r>
  </si>
  <si>
    <t>Oggetto : TRAVE 100x30</t>
  </si>
  <si>
    <t>Caratteristiche della sezione</t>
  </si>
  <si>
    <t>GEOMETRIA</t>
  </si>
  <si>
    <t xml:space="preserve">H </t>
  </si>
  <si>
    <t>cm</t>
  </si>
  <si>
    <t>altezza sezione</t>
  </si>
  <si>
    <r>
      <t>b</t>
    </r>
    <r>
      <rPr>
        <vertAlign val="subscript"/>
        <sz val="10"/>
        <rFont val="Arial"/>
        <family val="2"/>
      </rPr>
      <t>w</t>
    </r>
  </si>
  <si>
    <t>larghezza sezione</t>
  </si>
  <si>
    <t>h'</t>
  </si>
  <si>
    <t>copriferro</t>
  </si>
  <si>
    <t xml:space="preserve">d </t>
  </si>
  <si>
    <t>altezza utile</t>
  </si>
  <si>
    <t>ARMATURA TESA</t>
  </si>
  <si>
    <t>F</t>
  </si>
  <si>
    <t>mm</t>
  </si>
  <si>
    <t>diametro armatura</t>
  </si>
  <si>
    <t>n°</t>
  </si>
  <si>
    <t>numero barre</t>
  </si>
  <si>
    <r>
      <t>A</t>
    </r>
    <r>
      <rPr>
        <vertAlign val="subscript"/>
        <sz val="10"/>
        <rFont val="Arial"/>
        <family val="2"/>
      </rPr>
      <t>s</t>
    </r>
  </si>
  <si>
    <r>
      <t>cm</t>
    </r>
    <r>
      <rPr>
        <vertAlign val="superscript"/>
        <sz val="10"/>
        <rFont val="Arial"/>
        <family val="2"/>
      </rPr>
      <t>2</t>
    </r>
  </si>
  <si>
    <t>area dell'armatura tesa</t>
  </si>
  <si>
    <r>
      <t>r</t>
    </r>
    <r>
      <rPr>
        <vertAlign val="subscript"/>
        <sz val="10"/>
        <rFont val="Tahoma"/>
        <family val="2"/>
      </rPr>
      <t>l</t>
    </r>
  </si>
  <si>
    <t>rapporto geometrico d'armatura longitudinale (≤0,02)</t>
  </si>
  <si>
    <t>AZIONI DI COMPRESSIONE</t>
  </si>
  <si>
    <r>
      <t>N</t>
    </r>
    <r>
      <rPr>
        <vertAlign val="subscript"/>
        <sz val="10"/>
        <rFont val="Tahoma"/>
        <family val="2"/>
      </rPr>
      <t>Ed</t>
    </r>
  </si>
  <si>
    <t>kN</t>
  </si>
  <si>
    <t>valore di calcolo della compressione assiale (se presente)</t>
  </si>
  <si>
    <r>
      <t>s</t>
    </r>
    <r>
      <rPr>
        <vertAlign val="subscript"/>
        <sz val="10"/>
        <rFont val="Tahoma"/>
        <family val="2"/>
      </rPr>
      <t>cp</t>
    </r>
  </si>
  <si>
    <t>tensione media di compressione</t>
  </si>
  <si>
    <t>Resistenza senza armatura a taglio</t>
  </si>
  <si>
    <t>RESISTENZA SENZA ARMATURA A TAGLIO</t>
  </si>
  <si>
    <r>
      <t>V</t>
    </r>
    <r>
      <rPr>
        <b/>
        <vertAlign val="subscript"/>
        <sz val="12"/>
        <rFont val="Tahoma"/>
        <family val="2"/>
      </rPr>
      <t>Rd</t>
    </r>
  </si>
  <si>
    <t>dati ausiliari</t>
  </si>
  <si>
    <t>k=</t>
  </si>
  <si>
    <r>
      <t>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</si>
  <si>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Tahoma"/>
        <family val="2"/>
      </rPr>
      <t>Rd1</t>
    </r>
    <r>
      <rPr>
        <sz val="10"/>
        <rFont val="Tahoma"/>
        <family val="2"/>
      </rPr>
      <t>=</t>
    </r>
  </si>
  <si>
    <r>
      <t>V</t>
    </r>
    <r>
      <rPr>
        <vertAlign val="subscript"/>
        <sz val="10"/>
        <rFont val="Tahoma"/>
        <family val="2"/>
      </rPr>
      <t>Rd2</t>
    </r>
    <r>
      <rPr>
        <sz val="10"/>
        <rFont val="Tahoma"/>
        <family val="2"/>
      </rPr>
      <t>=</t>
    </r>
  </si>
  <si>
    <t>Caratteristiche della sezione armata a taglio</t>
  </si>
  <si>
    <t>ARMATURA A TAGLIO</t>
  </si>
  <si>
    <t>diametro staffe</t>
  </si>
  <si>
    <t>numero bracci</t>
  </si>
  <si>
    <r>
      <t>A</t>
    </r>
    <r>
      <rPr>
        <vertAlign val="subscript"/>
        <sz val="10"/>
        <rFont val="Arial"/>
        <family val="2"/>
      </rPr>
      <t>sw</t>
    </r>
  </si>
  <si>
    <t>area dell'armatura trasversale</t>
  </si>
  <si>
    <t>s</t>
  </si>
  <si>
    <t>passo delle staffe</t>
  </si>
  <si>
    <t>a</t>
  </si>
  <si>
    <t>°</t>
  </si>
  <si>
    <t>angolo di inclinazione dell'armatura trasversale</t>
  </si>
  <si>
    <t>rispetto all'asse della trave</t>
  </si>
  <si>
    <t>q</t>
  </si>
  <si>
    <t>angolo di inclinazione del puntone compresso</t>
  </si>
  <si>
    <r>
      <t>rispetto all'asse della trave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(22°÷ 45°)</t>
    </r>
  </si>
  <si>
    <r>
      <t>a</t>
    </r>
    <r>
      <rPr>
        <vertAlign val="subscript"/>
        <sz val="10"/>
        <rFont val="Tahoma"/>
        <family val="2"/>
      </rPr>
      <t>c</t>
    </r>
  </si>
  <si>
    <t>coefficiente maggiorativo pari a:</t>
  </si>
  <si>
    <t>per membrature non compresse</t>
  </si>
  <si>
    <r>
      <t xml:space="preserve">1 + </t>
    </r>
    <r>
      <rPr>
        <sz val="10"/>
        <rFont val="GreekC"/>
        <family val="0"/>
      </rPr>
      <t>s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>/f</t>
    </r>
    <r>
      <rPr>
        <vertAlign val="subscript"/>
        <sz val="10"/>
        <rFont val="Arial"/>
        <family val="2"/>
      </rPr>
      <t>cd</t>
    </r>
  </si>
  <si>
    <r>
      <t>per 0 ≤</t>
    </r>
    <r>
      <rPr>
        <sz val="12"/>
        <rFont val="Tahoma"/>
        <family val="2"/>
      </rPr>
      <t xml:space="preserve"> </t>
    </r>
    <r>
      <rPr>
        <sz val="12"/>
        <rFont val="GreekC"/>
        <family val="0"/>
      </rPr>
      <t>s</t>
    </r>
    <r>
      <rPr>
        <vertAlign val="subscript"/>
        <sz val="12"/>
        <rFont val="Arial"/>
        <family val="2"/>
      </rPr>
      <t xml:space="preserve">cp </t>
    </r>
    <r>
      <rPr>
        <sz val="10"/>
        <rFont val="Tahoma"/>
        <family val="2"/>
      </rPr>
      <t>≤ 0,25</t>
    </r>
    <r>
      <rPr>
        <sz val="12"/>
        <rFont val="Arial"/>
        <family val="2"/>
      </rPr>
      <t xml:space="preserve"> f</t>
    </r>
    <r>
      <rPr>
        <vertAlign val="subscript"/>
        <sz val="12"/>
        <rFont val="Arial"/>
        <family val="2"/>
      </rPr>
      <t>cd</t>
    </r>
  </si>
  <si>
    <r>
      <t>per 0,25</t>
    </r>
    <r>
      <rPr>
        <sz val="12"/>
        <rFont val="Arial"/>
        <family val="2"/>
      </rPr>
      <t xml:space="preserve"> f</t>
    </r>
    <r>
      <rPr>
        <vertAlign val="subscript"/>
        <sz val="12"/>
        <rFont val="Arial"/>
        <family val="2"/>
      </rPr>
      <t>cd</t>
    </r>
    <r>
      <rPr>
        <sz val="10"/>
        <rFont val="Tahoma"/>
        <family val="2"/>
      </rPr>
      <t xml:space="preserve"> ≤</t>
    </r>
    <r>
      <rPr>
        <sz val="12"/>
        <rFont val="Tahoma"/>
        <family val="2"/>
      </rPr>
      <t xml:space="preserve"> </t>
    </r>
    <r>
      <rPr>
        <sz val="12"/>
        <rFont val="GreekC"/>
        <family val="0"/>
      </rPr>
      <t>s</t>
    </r>
    <r>
      <rPr>
        <vertAlign val="subscript"/>
        <sz val="12"/>
        <rFont val="Arial"/>
        <family val="2"/>
      </rPr>
      <t xml:space="preserve">cp </t>
    </r>
    <r>
      <rPr>
        <sz val="10"/>
        <rFont val="Tahoma"/>
        <family val="2"/>
      </rPr>
      <t>≤ 0,5</t>
    </r>
    <r>
      <rPr>
        <sz val="12"/>
        <rFont val="Arial"/>
        <family val="2"/>
      </rPr>
      <t xml:space="preserve"> f</t>
    </r>
    <r>
      <rPr>
        <vertAlign val="subscript"/>
        <sz val="12"/>
        <rFont val="Arial"/>
        <family val="2"/>
      </rPr>
      <t>cd</t>
    </r>
  </si>
  <si>
    <r>
      <t xml:space="preserve">2,5(1 – </t>
    </r>
    <r>
      <rPr>
        <sz val="10"/>
        <rFont val="GreekC"/>
        <family val="0"/>
      </rPr>
      <t>s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>/f</t>
    </r>
    <r>
      <rPr>
        <vertAlign val="subscript"/>
        <sz val="10"/>
        <rFont val="Arial"/>
        <family val="2"/>
      </rPr>
      <t>cd</t>
    </r>
    <r>
      <rPr>
        <sz val="10"/>
        <rFont val="Arial"/>
        <family val="2"/>
      </rPr>
      <t>)</t>
    </r>
  </si>
  <si>
    <r>
      <t>per 0,5</t>
    </r>
    <r>
      <rPr>
        <sz val="12"/>
        <rFont val="Arial"/>
        <family val="2"/>
      </rPr>
      <t xml:space="preserve"> f</t>
    </r>
    <r>
      <rPr>
        <vertAlign val="subscript"/>
        <sz val="12"/>
        <rFont val="Arial"/>
        <family val="2"/>
      </rPr>
      <t>cd</t>
    </r>
    <r>
      <rPr>
        <sz val="10"/>
        <rFont val="Tahoma"/>
        <family val="2"/>
      </rPr>
      <t xml:space="preserve"> ≤</t>
    </r>
    <r>
      <rPr>
        <sz val="12"/>
        <rFont val="Tahoma"/>
        <family val="2"/>
      </rPr>
      <t xml:space="preserve"> </t>
    </r>
    <r>
      <rPr>
        <sz val="12"/>
        <rFont val="GreekC"/>
        <family val="0"/>
      </rPr>
      <t>s</t>
    </r>
    <r>
      <rPr>
        <vertAlign val="subscript"/>
        <sz val="12"/>
        <rFont val="Arial"/>
        <family val="2"/>
      </rPr>
      <t xml:space="preserve">cp </t>
    </r>
    <r>
      <rPr>
        <sz val="10"/>
        <rFont val="Tahoma"/>
        <family val="2"/>
      </rPr>
      <t xml:space="preserve">≤ </t>
    </r>
    <r>
      <rPr>
        <sz val="12"/>
        <rFont val="Arial"/>
        <family val="2"/>
      </rPr>
      <t>f</t>
    </r>
    <r>
      <rPr>
        <vertAlign val="subscript"/>
        <sz val="12"/>
        <rFont val="Arial"/>
        <family val="2"/>
      </rPr>
      <t>cd</t>
    </r>
  </si>
  <si>
    <r>
      <t>n</t>
    </r>
    <r>
      <rPr>
        <sz val="10"/>
        <rFont val="Arial"/>
        <family val="2"/>
      </rPr>
      <t>f</t>
    </r>
    <r>
      <rPr>
        <vertAlign val="subscript"/>
        <sz val="10"/>
        <rFont val="Arial"/>
        <family val="2"/>
      </rPr>
      <t>cd</t>
    </r>
  </si>
  <si>
    <r>
      <t>resistenza a compressione ridotta (</t>
    </r>
    <r>
      <rPr>
        <sz val="10"/>
        <rFont val="GreekC"/>
        <family val="0"/>
      </rPr>
      <t>n</t>
    </r>
    <r>
      <rPr>
        <sz val="10"/>
        <rFont val="Arial"/>
        <family val="2"/>
      </rPr>
      <t>f</t>
    </r>
    <r>
      <rPr>
        <vertAlign val="subscript"/>
        <sz val="10"/>
        <color indexed="8"/>
        <rFont val="Arial"/>
        <family val="2"/>
      </rPr>
      <t>cd</t>
    </r>
    <r>
      <rPr>
        <sz val="10"/>
        <rFont val="Arial"/>
        <family val="2"/>
      </rPr>
      <t xml:space="preserve"> = 0,5 f</t>
    </r>
    <r>
      <rPr>
        <vertAlign val="subscript"/>
        <sz val="10"/>
        <rFont val="Arial"/>
        <family val="2"/>
      </rPr>
      <t>cd</t>
    </r>
    <r>
      <rPr>
        <sz val="10"/>
        <rFont val="Arial"/>
        <family val="2"/>
      </rPr>
      <t>)</t>
    </r>
  </si>
  <si>
    <t>Resistenza con armature trasversali resistenti al taglio</t>
  </si>
  <si>
    <t>RES. DI CALCOLO A “TAGLIO TRAZIONE”</t>
  </si>
  <si>
    <r>
      <t>V</t>
    </r>
    <r>
      <rPr>
        <vertAlign val="subscript"/>
        <sz val="10"/>
        <rFont val="Tahoma"/>
        <family val="2"/>
      </rPr>
      <t>Rsd</t>
    </r>
  </si>
  <si>
    <t>RES. DI CALCOLO A “TAGLIO COMPRESSIONE”</t>
  </si>
  <si>
    <r>
      <t>V</t>
    </r>
    <r>
      <rPr>
        <vertAlign val="subscript"/>
        <sz val="10"/>
        <rFont val="Tahoma"/>
        <family val="2"/>
      </rPr>
      <t>Rcd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</si>
</sst>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€ &quot;#,##0.00\ ;&quot;-€ &quot;#,##0.00\ ;&quot; € -&quot;#\ ;@\ "/>
    <numFmt numFmtId="166" formatCode="0.00"/>
    <numFmt numFmtId="167" formatCode="#,##0"/>
    <numFmt numFmtId="168" formatCode="0"/>
    <numFmt numFmtId="169" formatCode="0.0"/>
    <numFmt numFmtId="170" formatCode="0.0000"/>
  </numFmts>
  <fonts count="29">
    <font>
      <sz val="10"/>
      <name val="Arial"/>
      <family val="2"/>
    </font>
    <font>
      <b/>
      <i/>
      <u val="single"/>
      <sz val="10"/>
      <name val="Arial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GreekC"/>
      <family val="0"/>
    </font>
    <font>
      <vertAlign val="subscript"/>
      <sz val="10"/>
      <name val="Tahoma"/>
      <family val="2"/>
    </font>
    <font>
      <i/>
      <sz val="10"/>
      <color indexed="12"/>
      <name val="Arial Narrow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53"/>
      <name val="Arial"/>
      <family val="2"/>
    </font>
    <font>
      <i/>
      <sz val="8"/>
      <name val="Arial"/>
      <family val="2"/>
    </font>
    <font>
      <sz val="10"/>
      <name val="GreekS"/>
      <family val="0"/>
    </font>
    <font>
      <vertAlign val="superscript"/>
      <sz val="10"/>
      <name val="Arial"/>
      <family val="2"/>
    </font>
    <font>
      <sz val="10"/>
      <name val="Tahoma"/>
      <family val="2"/>
    </font>
    <font>
      <b/>
      <sz val="10"/>
      <name val="GreekC"/>
      <family val="0"/>
    </font>
    <font>
      <b/>
      <sz val="12"/>
      <name val="Tahoma"/>
      <family val="2"/>
    </font>
    <font>
      <b/>
      <vertAlign val="subscript"/>
      <sz val="12"/>
      <name val="Tahoma"/>
      <family val="2"/>
    </font>
    <font>
      <sz val="12"/>
      <name val="Tahoma"/>
      <family val="2"/>
    </font>
    <font>
      <sz val="12"/>
      <name val="GreekC"/>
      <family val="0"/>
    </font>
    <font>
      <vertAlign val="subscript"/>
      <sz val="12"/>
      <name val="Arial"/>
      <family val="2"/>
    </font>
    <font>
      <sz val="12"/>
      <name val="Arial"/>
      <family val="2"/>
    </font>
    <font>
      <vertAlign val="sub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2" fillId="0" borderId="0" xfId="0" applyFont="1" applyFill="1" applyBorder="1" applyAlignment="1">
      <alignment horizontal="right"/>
    </xf>
    <xf numFmtId="164" fontId="4" fillId="2" borderId="1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/>
    </xf>
    <xf numFmtId="164" fontId="6" fillId="0" borderId="0" xfId="0" applyFon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8" fillId="0" borderId="0" xfId="0" applyFont="1" applyBorder="1" applyAlignment="1">
      <alignment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right"/>
    </xf>
    <xf numFmtId="164" fontId="9" fillId="3" borderId="2" xfId="0" applyFont="1" applyFill="1" applyBorder="1" applyAlignment="1" applyProtection="1">
      <alignment horizontal="right" vertical="center"/>
      <protection locked="0"/>
    </xf>
    <xf numFmtId="164" fontId="0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left" vertical="center"/>
    </xf>
    <xf numFmtId="164" fontId="11" fillId="0" borderId="0" xfId="0" applyFont="1" applyAlignment="1">
      <alignment horizontal="right"/>
    </xf>
    <xf numFmtId="164" fontId="6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 vertical="center"/>
    </xf>
    <xf numFmtId="164" fontId="0" fillId="0" borderId="0" xfId="0" applyFont="1" applyFill="1" applyBorder="1" applyAlignment="1">
      <alignment/>
    </xf>
    <xf numFmtId="164" fontId="9" fillId="3" borderId="2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/>
    </xf>
    <xf numFmtId="164" fontId="0" fillId="0" borderId="3" xfId="0" applyFont="1" applyBorder="1" applyAlignment="1">
      <alignment vertical="center"/>
    </xf>
    <xf numFmtId="164" fontId="13" fillId="0" borderId="3" xfId="0" applyFont="1" applyBorder="1" applyAlignment="1">
      <alignment horizontal="right" vertical="center"/>
    </xf>
    <xf numFmtId="164" fontId="14" fillId="0" borderId="0" xfId="0" applyFont="1" applyFill="1" applyBorder="1" applyAlignment="1">
      <alignment horizontal="left"/>
    </xf>
    <xf numFmtId="164" fontId="15" fillId="0" borderId="0" xfId="0" applyFont="1" applyFill="1" applyBorder="1" applyAlignment="1">
      <alignment horizontal="left"/>
    </xf>
    <xf numFmtId="164" fontId="1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right"/>
    </xf>
    <xf numFmtId="164" fontId="0" fillId="0" borderId="0" xfId="0" applyFill="1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6" fillId="3" borderId="2" xfId="0" applyFont="1" applyFill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4" fillId="2" borderId="2" xfId="0" applyFont="1" applyFill="1" applyBorder="1" applyAlignment="1">
      <alignment horizontal="left"/>
    </xf>
    <xf numFmtId="164" fontId="17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right"/>
    </xf>
    <xf numFmtId="164" fontId="9" fillId="3" borderId="2" xfId="0" applyFont="1" applyFill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right"/>
    </xf>
    <xf numFmtId="168" fontId="9" fillId="3" borderId="2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ont="1" applyBorder="1" applyAlignment="1">
      <alignment horizontal="right"/>
    </xf>
    <xf numFmtId="164" fontId="11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17" fillId="0" borderId="0" xfId="0" applyFont="1" applyAlignment="1">
      <alignment vertical="center"/>
    </xf>
    <xf numFmtId="164" fontId="2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4" fontId="21" fillId="0" borderId="0" xfId="0" applyFont="1" applyBorder="1" applyAlignment="1">
      <alignment horizontal="right"/>
    </xf>
    <xf numFmtId="164" fontId="2" fillId="0" borderId="0" xfId="0" applyFont="1" applyBorder="1" applyAlignment="1">
      <alignment vertical="center"/>
    </xf>
    <xf numFmtId="164" fontId="22" fillId="0" borderId="0" xfId="0" applyFont="1" applyBorder="1" applyAlignment="1">
      <alignment horizontal="right"/>
    </xf>
    <xf numFmtId="164" fontId="14" fillId="0" borderId="0" xfId="0" applyFont="1" applyAlignment="1">
      <alignment horizontal="center"/>
    </xf>
    <xf numFmtId="168" fontId="14" fillId="0" borderId="0" xfId="0" applyNumberFormat="1" applyFont="1" applyBorder="1" applyAlignment="1">
      <alignment horizontal="right"/>
    </xf>
    <xf numFmtId="164" fontId="14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right"/>
    </xf>
    <xf numFmtId="164" fontId="20" fillId="2" borderId="0" xfId="0" applyFont="1" applyFill="1" applyBorder="1" applyAlignment="1">
      <alignment horizontal="right"/>
    </xf>
    <xf numFmtId="164" fontId="9" fillId="3" borderId="2" xfId="0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20" fillId="0" borderId="0" xfId="0" applyFont="1" applyAlignment="1">
      <alignment/>
    </xf>
    <xf numFmtId="164" fontId="11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right"/>
    </xf>
    <xf numFmtId="168" fontId="0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left"/>
    </xf>
    <xf numFmtId="164" fontId="0" fillId="0" borderId="3" xfId="0" applyFont="1" applyBorder="1" applyAlignment="1">
      <alignment/>
    </xf>
    <xf numFmtId="164" fontId="13" fillId="0" borderId="3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19</xdr:row>
      <xdr:rowOff>47625</xdr:rowOff>
    </xdr:from>
    <xdr:to>
      <xdr:col>11</xdr:col>
      <xdr:colOff>419100</xdr:colOff>
      <xdr:row>25</xdr:row>
      <xdr:rowOff>142875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124200"/>
          <a:ext cx="43910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19050</xdr:rowOff>
    </xdr:from>
    <xdr:to>
      <xdr:col>11</xdr:col>
      <xdr:colOff>209550</xdr:colOff>
      <xdr:row>52</xdr:row>
      <xdr:rowOff>95250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8115300"/>
          <a:ext cx="42005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11</xdr:col>
      <xdr:colOff>209550</xdr:colOff>
      <xdr:row>47</xdr:row>
      <xdr:rowOff>85725</xdr:rowOff>
    </xdr:to>
    <xdr:pic>
      <xdr:nvPicPr>
        <xdr:cNvPr id="3" name="Immagini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7286625"/>
          <a:ext cx="42005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105" zoomScaleNormal="105" zoomScaleSheetLayoutView="100" workbookViewId="0" topLeftCell="A1">
      <selection activeCell="H21" sqref="H21"/>
    </sheetView>
  </sheetViews>
  <sheetFormatPr defaultColWidth="9.140625" defaultRowHeight="12.75"/>
  <cols>
    <col min="1" max="255" width="9.00390625" style="0" customWidth="1"/>
    <col min="256" max="16384" width="11.57421875" style="0" customWidth="1"/>
  </cols>
  <sheetData>
    <row r="1" ht="12.75">
      <c r="K1" s="1" t="s">
        <v>0</v>
      </c>
    </row>
    <row r="2" spans="1:1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8" ht="12.75">
      <c r="A3" s="3"/>
      <c r="B3" s="3"/>
      <c r="C3" s="3"/>
      <c r="D3" s="3"/>
      <c r="E3" s="3"/>
      <c r="F3" s="4"/>
      <c r="G3" s="4"/>
      <c r="H3" s="4"/>
    </row>
    <row r="4" spans="1:8" ht="12.75">
      <c r="A4" s="5" t="s">
        <v>2</v>
      </c>
      <c r="B4" s="6"/>
      <c r="C4" s="6"/>
      <c r="D4" s="6"/>
      <c r="E4" s="6"/>
      <c r="F4" s="7"/>
      <c r="G4" s="7"/>
      <c r="H4" s="7"/>
    </row>
    <row r="5" spans="1:8" ht="12.75">
      <c r="A5" s="8" t="s">
        <v>3</v>
      </c>
      <c r="B5" s="8" t="s">
        <v>4</v>
      </c>
      <c r="C5" s="8" t="s">
        <v>5</v>
      </c>
      <c r="D5" s="8" t="s">
        <v>6</v>
      </c>
      <c r="E5" s="8"/>
      <c r="F5" s="7"/>
      <c r="G5" s="7"/>
      <c r="H5" s="7"/>
    </row>
    <row r="6" spans="1:8" ht="12.75">
      <c r="A6" s="8" t="s">
        <v>7</v>
      </c>
      <c r="B6" s="9">
        <v>540</v>
      </c>
      <c r="C6" s="9">
        <v>450</v>
      </c>
      <c r="D6" s="9">
        <v>200000</v>
      </c>
      <c r="E6" s="8"/>
      <c r="F6" s="7"/>
      <c r="G6" s="7"/>
      <c r="H6" s="7"/>
    </row>
    <row r="7" spans="1:8" ht="12.75">
      <c r="A7" s="8" t="s">
        <v>8</v>
      </c>
      <c r="B7" s="9">
        <v>450</v>
      </c>
      <c r="C7" s="9">
        <v>375</v>
      </c>
      <c r="D7" s="9">
        <v>200000</v>
      </c>
      <c r="E7" s="9"/>
      <c r="F7" s="7"/>
      <c r="G7" s="7"/>
      <c r="H7" s="7"/>
    </row>
    <row r="8" spans="1:8" ht="12.75">
      <c r="A8" s="8" t="s">
        <v>9</v>
      </c>
      <c r="B8" s="9">
        <v>540</v>
      </c>
      <c r="C8" s="9">
        <v>430</v>
      </c>
      <c r="D8" s="9">
        <v>200000</v>
      </c>
      <c r="E8" s="9"/>
      <c r="F8" s="7"/>
      <c r="G8" s="7"/>
      <c r="H8" s="7"/>
    </row>
    <row r="9" spans="1:8" ht="12.75">
      <c r="A9" s="10"/>
      <c r="B9" s="11"/>
      <c r="C9" s="11"/>
      <c r="D9" s="11"/>
      <c r="E9" s="11"/>
      <c r="F9" s="7"/>
      <c r="G9" s="7"/>
      <c r="H9" s="7"/>
    </row>
    <row r="10" spans="1:8" ht="12.75">
      <c r="A10" s="5" t="s">
        <v>10</v>
      </c>
      <c r="B10" s="6"/>
      <c r="C10" s="6"/>
      <c r="D10" s="6"/>
      <c r="E10" s="6"/>
      <c r="F10" s="7"/>
      <c r="G10" s="7"/>
      <c r="H10" s="7"/>
    </row>
    <row r="11" spans="1:8" ht="12.75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12" t="s">
        <v>18</v>
      </c>
    </row>
    <row r="12" spans="1:8" ht="12.75">
      <c r="A12" s="8" t="s">
        <v>19</v>
      </c>
      <c r="B12" s="13">
        <f>+0.83*C12</f>
        <v>20.75</v>
      </c>
      <c r="C12" s="9">
        <v>25</v>
      </c>
      <c r="D12" s="13">
        <f>0.3*B12^(2/3)</f>
        <v>2.265339627156096</v>
      </c>
      <c r="E12" s="13">
        <f>0.7*D12</f>
        <v>1.5857377390092673</v>
      </c>
      <c r="F12" s="14">
        <f>1.2*D12</f>
        <v>2.718407552587315</v>
      </c>
      <c r="G12" s="7">
        <f>B12+8</f>
        <v>28.75</v>
      </c>
      <c r="H12" s="15">
        <f>22000*(G12/10)^0.3</f>
        <v>30200.49320784638</v>
      </c>
    </row>
    <row r="13" spans="1:8" ht="12.75">
      <c r="A13" s="8" t="s">
        <v>20</v>
      </c>
      <c r="B13" s="13">
        <f>+0.83*C13</f>
        <v>24.900000000000002</v>
      </c>
      <c r="C13" s="9">
        <v>30</v>
      </c>
      <c r="D13" s="13">
        <f>0.3*B13^(2/3)</f>
        <v>2.5581194481669622</v>
      </c>
      <c r="E13" s="13">
        <f>0.7*D13</f>
        <v>1.7906836137168738</v>
      </c>
      <c r="F13" s="14">
        <f>1.2*D13</f>
        <v>3.0697433378003547</v>
      </c>
      <c r="G13" s="7">
        <f>B13+8</f>
        <v>32.900000000000006</v>
      </c>
      <c r="H13" s="15">
        <f>22000*(G13/10)^0.3</f>
        <v>31447.161439943484</v>
      </c>
    </row>
    <row r="14" spans="1:8" ht="12.75">
      <c r="A14" s="8" t="s">
        <v>21</v>
      </c>
      <c r="B14" s="13">
        <f>+0.83*C14</f>
        <v>30.71</v>
      </c>
      <c r="C14" s="9">
        <v>37</v>
      </c>
      <c r="D14" s="13">
        <f>0.3*B14^(2/3)</f>
        <v>2.9419895945467798</v>
      </c>
      <c r="E14" s="13">
        <f>0.7*D14</f>
        <v>2.059392716182746</v>
      </c>
      <c r="F14" s="14">
        <f>1.2*D14</f>
        <v>3.5303875134561356</v>
      </c>
      <c r="G14" s="7">
        <f>B14+8</f>
        <v>38.71</v>
      </c>
      <c r="H14" s="15">
        <f>22000*(G14/10)^0.3</f>
        <v>33019.43458175251</v>
      </c>
    </row>
    <row r="15" spans="1:8" ht="12.75">
      <c r="A15" s="8" t="s">
        <v>22</v>
      </c>
      <c r="B15" s="13">
        <f>+0.83*C15</f>
        <v>37.35</v>
      </c>
      <c r="C15" s="9">
        <v>45</v>
      </c>
      <c r="D15" s="13">
        <f>0.3*B15^(2/3)</f>
        <v>3.3520847645709893</v>
      </c>
      <c r="E15" s="13">
        <f>0.7*D15</f>
        <v>2.3464593351996927</v>
      </c>
      <c r="F15" s="14">
        <f>1.2*D15</f>
        <v>4.022501717485187</v>
      </c>
      <c r="G15" s="7">
        <f>B15+8</f>
        <v>45.35</v>
      </c>
      <c r="H15" s="15">
        <f>22000*(G15/10)^0.3</f>
        <v>34625.48523541268</v>
      </c>
    </row>
    <row r="16" spans="1:8" ht="12.75">
      <c r="A16" s="8" t="s">
        <v>23</v>
      </c>
      <c r="B16" s="13">
        <f>+0.83*C16</f>
        <v>41.5</v>
      </c>
      <c r="C16" s="9">
        <v>50</v>
      </c>
      <c r="D16" s="13">
        <f>0.3*B16^(2/3)</f>
        <v>3.596002507212835</v>
      </c>
      <c r="E16" s="13">
        <f>0.7*D16</f>
        <v>2.5172017550489847</v>
      </c>
      <c r="F16" s="14">
        <f>1.2*D16</f>
        <v>4.315203008655402</v>
      </c>
      <c r="G16" s="7">
        <f>B16+8</f>
        <v>49.5</v>
      </c>
      <c r="H16" s="15">
        <f>22000*(G16/10)^0.3</f>
        <v>35547.105284319216</v>
      </c>
    </row>
    <row r="17" spans="1:8" ht="12.75">
      <c r="A17" s="8" t="s">
        <v>24</v>
      </c>
      <c r="B17" s="13">
        <f>+0.83*C17</f>
        <v>45.650000000000006</v>
      </c>
      <c r="C17" s="9">
        <v>55</v>
      </c>
      <c r="D17" s="13">
        <f>0.3*B17^(2/3)</f>
        <v>3.8319083151043376</v>
      </c>
      <c r="E17" s="13">
        <f>0.7*D17</f>
        <v>2.6823358205730368</v>
      </c>
      <c r="F17" s="14">
        <f>1.2*D17</f>
        <v>4.598289978125205</v>
      </c>
      <c r="G17" s="7">
        <f>B17+8</f>
        <v>53.650000000000006</v>
      </c>
      <c r="H17" s="15">
        <f>22000*(G17/10)^0.3</f>
        <v>36416.11389774564</v>
      </c>
    </row>
    <row r="18" spans="1:8" ht="12.75">
      <c r="A18" s="8" t="s">
        <v>25</v>
      </c>
      <c r="B18" s="13">
        <f>+0.83*C18</f>
        <v>49.800000000000004</v>
      </c>
      <c r="C18" s="9">
        <v>60</v>
      </c>
      <c r="D18" s="13">
        <f>0.3*B18^(2/3)</f>
        <v>4.060761503080546</v>
      </c>
      <c r="E18" s="13">
        <f>0.7*D18</f>
        <v>2.8425330521563827</v>
      </c>
      <c r="F18" s="14">
        <f>1.2*D18</f>
        <v>4.8729138036966555</v>
      </c>
      <c r="G18" s="7">
        <f>B18+8</f>
        <v>57.800000000000004</v>
      </c>
      <c r="H18" s="15">
        <f>22000*(G18/10)^0.3</f>
        <v>37239.259145675744</v>
      </c>
    </row>
    <row r="20" spans="1:256" s="16" customFormat="1" ht="12.75">
      <c r="A20" s="2" t="s">
        <v>26</v>
      </c>
      <c r="B20" s="2"/>
      <c r="C20" s="2"/>
      <c r="D20" s="2"/>
      <c r="E20" s="2"/>
      <c r="F20" s="2"/>
      <c r="G20" s="2"/>
      <c r="H20" s="2"/>
      <c r="I20" s="2"/>
      <c r="J20" s="2"/>
      <c r="K20" s="2"/>
      <c r="Q20" s="7"/>
      <c r="R20" s="7"/>
      <c r="S20" s="7"/>
      <c r="IV20" s="17"/>
    </row>
    <row r="21" spans="1:11" ht="12.75">
      <c r="A21" s="18" t="s">
        <v>10</v>
      </c>
      <c r="B21" s="19"/>
      <c r="C21" s="19"/>
      <c r="D21" s="19"/>
      <c r="E21" s="19"/>
      <c r="F21" s="20"/>
      <c r="G21" s="21"/>
      <c r="H21" s="21"/>
      <c r="I21" s="21"/>
      <c r="J21" s="21"/>
      <c r="K21" s="21"/>
    </row>
    <row r="22" spans="2:11" ht="12.75">
      <c r="B22" s="11"/>
      <c r="C22" s="22" t="s">
        <v>27</v>
      </c>
      <c r="D22" s="7" t="s">
        <v>28</v>
      </c>
      <c r="E22" s="23" t="s">
        <v>20</v>
      </c>
      <c r="F22" s="24"/>
      <c r="G22" s="10"/>
      <c r="H22" s="11"/>
      <c r="I22" s="11"/>
      <c r="J22" s="11"/>
      <c r="K22" s="11"/>
    </row>
    <row r="23" spans="1:11" ht="12.75">
      <c r="A23" s="25"/>
      <c r="B23" s="11"/>
      <c r="C23" s="26" t="s">
        <v>29</v>
      </c>
      <c r="D23" s="7" t="s">
        <v>28</v>
      </c>
      <c r="E23" s="24">
        <f>LOOKUP(classe,Materiali!A12:A18,Materiali!B12:B18)</f>
        <v>24.900000000000002</v>
      </c>
      <c r="F23" s="27" t="s">
        <v>30</v>
      </c>
      <c r="G23" s="10" t="s">
        <v>31</v>
      </c>
      <c r="H23" s="11"/>
      <c r="I23" s="11"/>
      <c r="J23" s="11"/>
      <c r="K23" s="11"/>
    </row>
    <row r="24" spans="1:11" ht="12.75">
      <c r="A24" s="25"/>
      <c r="B24" s="11"/>
      <c r="C24" s="26" t="s">
        <v>32</v>
      </c>
      <c r="D24" s="7" t="s">
        <v>28</v>
      </c>
      <c r="E24" s="28">
        <f>LOOKUP(classe,Materiali!A12:A18,Materiali!E12:E18)</f>
        <v>1.7906836137168738</v>
      </c>
      <c r="F24" s="29" t="s">
        <v>30</v>
      </c>
      <c r="G24" s="10" t="s">
        <v>33</v>
      </c>
      <c r="H24" s="11"/>
      <c r="I24" s="11"/>
      <c r="J24" s="11"/>
      <c r="K24" s="11"/>
    </row>
    <row r="25" spans="1:11" ht="12.75">
      <c r="A25" s="25"/>
      <c r="B25" s="11"/>
      <c r="C25" s="30" t="s">
        <v>34</v>
      </c>
      <c r="D25" s="7" t="s">
        <v>28</v>
      </c>
      <c r="E25" s="23">
        <v>1.5</v>
      </c>
      <c r="F25" s="28"/>
      <c r="G25" s="10" t="s">
        <v>35</v>
      </c>
      <c r="H25" s="11"/>
      <c r="I25" s="11"/>
      <c r="J25" s="11"/>
      <c r="K25" s="11"/>
    </row>
    <row r="26" spans="1:11" ht="12.75">
      <c r="A26" s="25"/>
      <c r="B26" s="11"/>
      <c r="C26" s="30" t="s">
        <v>36</v>
      </c>
      <c r="D26" s="7" t="s">
        <v>28</v>
      </c>
      <c r="E26" s="23">
        <v>0.85</v>
      </c>
      <c r="F26" s="28"/>
      <c r="G26" s="10" t="s">
        <v>37</v>
      </c>
      <c r="H26" s="11"/>
      <c r="I26" s="11"/>
      <c r="J26" s="11"/>
      <c r="K26" s="11"/>
    </row>
    <row r="27" spans="2:11" ht="12.75">
      <c r="B27" s="24"/>
      <c r="C27" s="26" t="s">
        <v>38</v>
      </c>
      <c r="D27" s="7" t="s">
        <v>28</v>
      </c>
      <c r="E27" s="10">
        <f>E23*E26/E25</f>
        <v>14.110000000000001</v>
      </c>
      <c r="F27" s="27" t="s">
        <v>30</v>
      </c>
      <c r="G27" s="11" t="s">
        <v>39</v>
      </c>
      <c r="H27" s="11"/>
      <c r="I27" s="11"/>
      <c r="J27" s="11"/>
      <c r="K27" s="11"/>
    </row>
    <row r="28" spans="1:11" ht="12.75">
      <c r="A28" s="31"/>
      <c r="B28" s="24"/>
      <c r="C28" s="26" t="s">
        <v>40</v>
      </c>
      <c r="D28" s="7" t="s">
        <v>28</v>
      </c>
      <c r="E28" s="32">
        <f>E24/E25</f>
        <v>1.1937890758112493</v>
      </c>
      <c r="F28" s="27" t="s">
        <v>30</v>
      </c>
      <c r="G28" s="11" t="s">
        <v>41</v>
      </c>
      <c r="H28" s="11"/>
      <c r="I28" s="11"/>
      <c r="J28" s="11"/>
      <c r="K28" s="11"/>
    </row>
    <row r="29" spans="1:11" ht="12.75">
      <c r="A29" s="18" t="s">
        <v>2</v>
      </c>
      <c r="B29" s="24"/>
      <c r="C29" s="33"/>
      <c r="D29" s="33"/>
      <c r="E29" s="10"/>
      <c r="F29" s="34"/>
      <c r="G29" s="11"/>
      <c r="H29" s="35"/>
      <c r="I29" s="35"/>
      <c r="J29" s="35"/>
      <c r="K29" s="35"/>
    </row>
    <row r="30" spans="2:11" ht="12.75">
      <c r="B30" s="10"/>
      <c r="C30" s="22" t="s">
        <v>42</v>
      </c>
      <c r="D30" s="7" t="s">
        <v>28</v>
      </c>
      <c r="E30" s="23" t="s">
        <v>7</v>
      </c>
      <c r="F30" s="34"/>
      <c r="G30" s="11"/>
      <c r="H30" s="35"/>
      <c r="I30" s="35"/>
      <c r="J30" s="35"/>
      <c r="K30" s="35"/>
    </row>
    <row r="31" spans="1:11" ht="12.75">
      <c r="A31" s="10"/>
      <c r="B31" s="25"/>
      <c r="C31" s="26" t="s">
        <v>43</v>
      </c>
      <c r="D31" s="7" t="s">
        <v>28</v>
      </c>
      <c r="E31" s="24">
        <f>LOOKUP(TIPO,Materiali!A6:A8,Materiali!B6:B8)</f>
        <v>540</v>
      </c>
      <c r="F31" s="27" t="s">
        <v>30</v>
      </c>
      <c r="G31" s="11" t="s">
        <v>44</v>
      </c>
      <c r="H31" s="11"/>
      <c r="I31" s="11"/>
      <c r="J31" s="11"/>
      <c r="K31" s="11"/>
    </row>
    <row r="32" spans="1:11" ht="12.75">
      <c r="A32" s="31"/>
      <c r="B32" s="24"/>
      <c r="C32" s="26" t="s">
        <v>45</v>
      </c>
      <c r="D32" s="7" t="s">
        <v>28</v>
      </c>
      <c r="E32" s="24">
        <f>LOOKUP(TIPO,Materiali!A6:A8,Materiali!C6:C8)</f>
        <v>450</v>
      </c>
      <c r="F32" s="27" t="s">
        <v>30</v>
      </c>
      <c r="G32" s="11" t="s">
        <v>46</v>
      </c>
      <c r="H32" s="11"/>
      <c r="I32" s="11"/>
      <c r="J32" s="11"/>
      <c r="K32" s="11"/>
    </row>
    <row r="33" spans="1:11" ht="12.75">
      <c r="A33" s="31"/>
      <c r="B33" s="24"/>
      <c r="C33" s="30" t="s">
        <v>47</v>
      </c>
      <c r="D33" s="7" t="s">
        <v>28</v>
      </c>
      <c r="E33" s="36">
        <v>1.15</v>
      </c>
      <c r="F33" s="34"/>
      <c r="G33" s="11" t="s">
        <v>35</v>
      </c>
      <c r="H33" s="11"/>
      <c r="I33" s="11"/>
      <c r="J33" s="11"/>
      <c r="K33" s="11"/>
    </row>
    <row r="34" spans="1:11" ht="12.75">
      <c r="A34" s="11"/>
      <c r="B34" s="11"/>
      <c r="C34" s="26" t="s">
        <v>48</v>
      </c>
      <c r="D34" s="7" t="s">
        <v>28</v>
      </c>
      <c r="E34" s="37">
        <f>E32/E33</f>
        <v>391.304347826087</v>
      </c>
      <c r="F34" s="27" t="s">
        <v>30</v>
      </c>
      <c r="G34" s="11" t="s">
        <v>41</v>
      </c>
      <c r="H34" s="11"/>
      <c r="I34" s="11"/>
      <c r="J34" s="11"/>
      <c r="K34" s="11"/>
    </row>
    <row r="35" spans="8:11" ht="12.75">
      <c r="H35" s="11"/>
      <c r="I35" s="11"/>
      <c r="J35" s="11"/>
      <c r="K35" s="11"/>
    </row>
    <row r="36" spans="1:1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9"/>
    </row>
  </sheetData>
  <sheetProtection sheet="1"/>
  <mergeCells count="2">
    <mergeCell ref="A2:K2"/>
    <mergeCell ref="A20:K20"/>
  </mergeCells>
  <dataValidations count="2">
    <dataValidation type="list" operator="equal" allowBlank="1" sqref="E22 E25:E26">
      <formula1>"C20/25,C25/30,C30/37,C35/45,C40/50,C45/55,C50/60,"</formula1>
    </dataValidation>
    <dataValidation type="list" operator="equal" allowBlank="1" sqref="E30">
      <formula1>"FeB38k,FeB44k,B450C,"</formula1>
    </dataValidation>
  </dataValidations>
  <printOptions/>
  <pageMargins left="0.7479166666666667" right="0.7479166666666667" top="1.5444444444444443" bottom="0.9840277777777777" header="0.9840277777777777" footer="0.5118055555555555"/>
  <pageSetup horizontalDpi="300" verticalDpi="300" orientation="portrait" paperSize="9" scale="89"/>
  <headerFooter alignWithMargins="0">
    <oddHeader>&amp;C&amp;"Times New Roman,Normale"&amp;12&amp;A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105" zoomScaleNormal="105" zoomScaleSheetLayoutView="100" workbookViewId="0" topLeftCell="A7">
      <selection activeCell="E15" sqref="E15"/>
    </sheetView>
  </sheetViews>
  <sheetFormatPr defaultColWidth="9.140625" defaultRowHeight="12.75"/>
  <cols>
    <col min="1" max="1" width="9.00390625" style="16" customWidth="1"/>
    <col min="2" max="2" width="23.140625" style="16" customWidth="1"/>
    <col min="3" max="3" width="4.8515625" style="16" customWidth="1"/>
    <col min="4" max="4" width="3.140625" style="16" customWidth="1"/>
    <col min="5" max="5" width="8.7109375" style="16" customWidth="1"/>
    <col min="6" max="6" width="6.140625" style="16" customWidth="1"/>
    <col min="7" max="17" width="9.00390625" style="16" customWidth="1"/>
    <col min="18" max="20" width="9.00390625" style="7" customWidth="1"/>
    <col min="21" max="16384" width="9.00390625" style="16" customWidth="1"/>
  </cols>
  <sheetData>
    <row r="1" spans="1:21" s="46" customFormat="1" ht="12.75">
      <c r="A1" s="40"/>
      <c r="B1" s="41"/>
      <c r="C1" s="40"/>
      <c r="D1" s="41"/>
      <c r="E1" s="42"/>
      <c r="F1" s="42"/>
      <c r="G1" s="42"/>
      <c r="H1" s="42"/>
      <c r="I1" s="42"/>
      <c r="J1" s="42"/>
      <c r="K1" s="43"/>
      <c r="L1" s="1" t="s">
        <v>0</v>
      </c>
      <c r="M1" s="44"/>
      <c r="N1" s="45"/>
      <c r="S1" s="9"/>
      <c r="T1" s="9"/>
      <c r="U1" s="9"/>
    </row>
    <row r="2" spans="1:21" ht="12.75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7"/>
      <c r="N2" s="17"/>
      <c r="O2" s="17"/>
      <c r="P2" s="17"/>
      <c r="Q2" s="17"/>
      <c r="R2" s="17"/>
      <c r="S2" s="17"/>
      <c r="T2" s="17"/>
      <c r="U2" s="17"/>
    </row>
    <row r="3" spans="13:26" ht="12.75">
      <c r="M3" s="17"/>
      <c r="N3" s="17"/>
      <c r="O3" s="17"/>
      <c r="P3" s="17"/>
      <c r="Q3" s="17"/>
      <c r="R3" s="17"/>
      <c r="S3" s="17"/>
      <c r="T3" s="17"/>
      <c r="U3" s="17"/>
      <c r="V3" s="48"/>
      <c r="W3" s="48"/>
      <c r="X3" s="48"/>
      <c r="Y3" s="48"/>
      <c r="Z3" s="48"/>
    </row>
    <row r="4" spans="1:26" ht="12.75">
      <c r="A4" s="49" t="s">
        <v>50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17"/>
      <c r="N4" s="17"/>
      <c r="O4" s="17"/>
      <c r="P4" s="17"/>
      <c r="Q4" s="17"/>
      <c r="R4" s="17"/>
      <c r="S4" s="17"/>
      <c r="T4" s="17"/>
      <c r="U4" s="17"/>
      <c r="V4" s="17"/>
      <c r="X4" s="48"/>
      <c r="Y4" s="48"/>
      <c r="Z4" s="48"/>
    </row>
    <row r="5" spans="1:26" s="46" customFormat="1" ht="12.75">
      <c r="A5" s="50" t="s">
        <v>51</v>
      </c>
      <c r="B5" s="51"/>
      <c r="C5" s="52" t="s">
        <v>52</v>
      </c>
      <c r="D5" s="7" t="s">
        <v>28</v>
      </c>
      <c r="E5" s="53">
        <v>100</v>
      </c>
      <c r="F5" s="48" t="s">
        <v>53</v>
      </c>
      <c r="G5" s="54" t="s">
        <v>54</v>
      </c>
      <c r="H5" s="17"/>
      <c r="M5" s="17"/>
      <c r="N5" s="17"/>
      <c r="O5" s="17"/>
      <c r="P5" s="17"/>
      <c r="Q5" s="17"/>
      <c r="R5" s="17"/>
      <c r="S5" s="17"/>
      <c r="T5" s="17"/>
      <c r="U5" s="17"/>
      <c r="V5" s="17"/>
      <c r="X5" s="6"/>
      <c r="Y5" s="6"/>
      <c r="Z5" s="6"/>
    </row>
    <row r="6" spans="1:26" ht="12.75">
      <c r="A6" s="55"/>
      <c r="B6" s="17"/>
      <c r="C6" s="52" t="s">
        <v>55</v>
      </c>
      <c r="D6" s="7" t="s">
        <v>28</v>
      </c>
      <c r="E6" s="53">
        <v>30</v>
      </c>
      <c r="F6" s="54" t="s">
        <v>53</v>
      </c>
      <c r="G6" s="54" t="s">
        <v>56</v>
      </c>
      <c r="H6" s="17"/>
      <c r="M6" s="17"/>
      <c r="N6" s="17"/>
      <c r="O6" s="17"/>
      <c r="P6" s="17"/>
      <c r="Q6" s="17"/>
      <c r="R6" s="17"/>
      <c r="S6" s="17"/>
      <c r="T6" s="17"/>
      <c r="U6" s="17"/>
      <c r="V6" s="17"/>
      <c r="X6" s="48"/>
      <c r="Y6" s="48"/>
      <c r="Z6" s="48"/>
    </row>
    <row r="7" spans="1:22" ht="12.75">
      <c r="A7" s="55"/>
      <c r="B7" s="17"/>
      <c r="C7" s="52" t="s">
        <v>57</v>
      </c>
      <c r="D7" s="7" t="s">
        <v>28</v>
      </c>
      <c r="E7" s="53">
        <v>2</v>
      </c>
      <c r="F7" s="54" t="s">
        <v>53</v>
      </c>
      <c r="G7" s="54" t="s">
        <v>58</v>
      </c>
      <c r="H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2.75">
      <c r="A8" s="55"/>
      <c r="B8" s="17"/>
      <c r="C8" s="52" t="s">
        <v>59</v>
      </c>
      <c r="D8" s="7" t="s">
        <v>28</v>
      </c>
      <c r="E8" s="52">
        <f>E5-E7</f>
        <v>98</v>
      </c>
      <c r="F8" s="48" t="s">
        <v>53</v>
      </c>
      <c r="G8" s="54" t="s">
        <v>60</v>
      </c>
      <c r="H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2.75">
      <c r="A9" s="55"/>
      <c r="B9" s="17"/>
      <c r="F9" s="17"/>
      <c r="G9" s="17"/>
      <c r="H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2.75">
      <c r="A10" s="56" t="s">
        <v>61</v>
      </c>
      <c r="B10" s="17"/>
      <c r="C10" s="57" t="s">
        <v>62</v>
      </c>
      <c r="D10" s="7" t="s">
        <v>28</v>
      </c>
      <c r="E10" s="53">
        <v>10</v>
      </c>
      <c r="F10" s="54" t="s">
        <v>63</v>
      </c>
      <c r="G10" s="54" t="s">
        <v>64</v>
      </c>
      <c r="H10" s="54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2.75">
      <c r="A11" s="55"/>
      <c r="B11" s="17"/>
      <c r="C11" s="52" t="s">
        <v>65</v>
      </c>
      <c r="D11" s="7" t="s">
        <v>28</v>
      </c>
      <c r="E11" s="58">
        <v>2</v>
      </c>
      <c r="F11" s="54"/>
      <c r="G11" s="54" t="s">
        <v>66</v>
      </c>
      <c r="H11" s="4"/>
      <c r="L11" s="54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2.75">
      <c r="A12" s="55"/>
      <c r="B12" s="17"/>
      <c r="C12" s="52" t="s">
        <v>67</v>
      </c>
      <c r="D12" s="7" t="s">
        <v>28</v>
      </c>
      <c r="E12" s="59">
        <f>(3.14*(E10/2)^2*E11)/100</f>
        <v>1.57</v>
      </c>
      <c r="F12" s="54" t="s">
        <v>68</v>
      </c>
      <c r="G12" s="54" t="s">
        <v>69</v>
      </c>
      <c r="H12" s="4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2.75">
      <c r="A13" s="55"/>
      <c r="B13" s="17"/>
      <c r="C13" s="60" t="s">
        <v>70</v>
      </c>
      <c r="D13" s="7" t="s">
        <v>28</v>
      </c>
      <c r="E13" s="61">
        <f>IF(E12/(E5*E6)&lt;0.02,E12/(E5*E6),0.02)</f>
        <v>0.0005233333333333333</v>
      </c>
      <c r="F13" s="17"/>
      <c r="G13" s="62" t="s">
        <v>71</v>
      </c>
      <c r="H13" s="4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2.75">
      <c r="A14" s="55"/>
      <c r="B14" s="17"/>
      <c r="C14" s="60"/>
      <c r="D14" s="7"/>
      <c r="E14" s="61"/>
      <c r="F14" s="17"/>
      <c r="G14" s="62"/>
      <c r="H14" s="4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2.75">
      <c r="A15" s="63" t="s">
        <v>72</v>
      </c>
      <c r="B15" s="17"/>
      <c r="C15" s="64" t="s">
        <v>73</v>
      </c>
      <c r="D15" s="7" t="s">
        <v>28</v>
      </c>
      <c r="E15" s="58">
        <v>0</v>
      </c>
      <c r="F15" s="17" t="s">
        <v>74</v>
      </c>
      <c r="G15" s="62" t="s">
        <v>75</v>
      </c>
      <c r="H15" s="4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2.75">
      <c r="A16" s="55"/>
      <c r="B16" s="17"/>
      <c r="C16" s="60" t="s">
        <v>76</v>
      </c>
      <c r="D16" s="7" t="s">
        <v>28</v>
      </c>
      <c r="E16" s="65">
        <f>E15/(E6*E8)*10</f>
        <v>0</v>
      </c>
      <c r="F16" s="54" t="s">
        <v>30</v>
      </c>
      <c r="G16" s="62" t="s">
        <v>77</v>
      </c>
      <c r="H16" s="4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2.75">
      <c r="A17" s="17"/>
      <c r="B17" s="17"/>
      <c r="C17" s="66"/>
      <c r="D17" s="12"/>
      <c r="E17" s="61"/>
      <c r="F17" s="17"/>
      <c r="G17" s="62"/>
      <c r="H17" s="4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6" ht="12.75">
      <c r="A18" s="49" t="s">
        <v>78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O18" s="17"/>
      <c r="P18" s="17"/>
      <c r="Q18" s="17"/>
      <c r="R18" s="17"/>
      <c r="S18" s="17"/>
      <c r="T18" s="17"/>
      <c r="U18" s="17"/>
      <c r="V18" s="17"/>
      <c r="X18" s="48"/>
      <c r="Y18" s="48"/>
      <c r="Z18" s="48"/>
    </row>
    <row r="19" spans="1:22" ht="12.75">
      <c r="A19" s="67" t="s">
        <v>79</v>
      </c>
      <c r="B19" s="17"/>
      <c r="C19" s="68" t="s">
        <v>80</v>
      </c>
      <c r="D19" s="69" t="s">
        <v>28</v>
      </c>
      <c r="E19" s="70">
        <f>MAX(O22,O23)</f>
        <v>89.81617865375856</v>
      </c>
      <c r="F19" s="71" t="s">
        <v>74</v>
      </c>
      <c r="G19"/>
      <c r="H19" s="48"/>
      <c r="L19" s="17"/>
      <c r="M19" s="17"/>
      <c r="N19" s="72" t="s">
        <v>81</v>
      </c>
      <c r="O19" s="72"/>
      <c r="P19" s="72"/>
      <c r="Q19" s="17"/>
      <c r="R19" s="17"/>
      <c r="S19" s="17"/>
      <c r="T19" s="17"/>
      <c r="U19" s="17"/>
      <c r="V19" s="17"/>
    </row>
    <row r="20" spans="1:22" ht="12.75">
      <c r="A20" s="17"/>
      <c r="B20" s="17"/>
      <c r="C20" s="66"/>
      <c r="D20" s="12"/>
      <c r="E20" s="61"/>
      <c r="F20" s="17"/>
      <c r="G20" s="62"/>
      <c r="H20" s="48"/>
      <c r="L20" s="17"/>
      <c r="M20" s="17"/>
      <c r="N20" s="73" t="s">
        <v>82</v>
      </c>
      <c r="O20" s="72">
        <f>IF(1+(200/(d*10))^(1/2)&lt;2,1+(200/(d*10))^(1/2),2)</f>
        <v>1.4517539514526256</v>
      </c>
      <c r="P20" s="72"/>
      <c r="Q20" s="17"/>
      <c r="R20" s="17"/>
      <c r="S20" s="17"/>
      <c r="T20" s="17"/>
      <c r="U20" s="17"/>
      <c r="V20" s="17"/>
    </row>
    <row r="21" spans="1:22" ht="12.75">
      <c r="A21" s="17"/>
      <c r="B21" s="17"/>
      <c r="C21" s="66"/>
      <c r="D21" s="12"/>
      <c r="E21" s="61"/>
      <c r="F21" s="17"/>
      <c r="G21" s="62"/>
      <c r="H21" s="48"/>
      <c r="L21" s="17"/>
      <c r="M21" s="17"/>
      <c r="N21" s="73" t="s">
        <v>83</v>
      </c>
      <c r="O21" s="72">
        <f>0.035*k^(3/2)*fck^0.5</f>
        <v>0.3054972063053012</v>
      </c>
      <c r="P21" s="72"/>
      <c r="Q21" s="17"/>
      <c r="R21" s="17"/>
      <c r="S21" s="17"/>
      <c r="T21" s="17"/>
      <c r="U21" s="17"/>
      <c r="V21" s="17"/>
    </row>
    <row r="22" spans="1:22" ht="12.75">
      <c r="A22" s="17"/>
      <c r="B22" s="17"/>
      <c r="C22" s="66"/>
      <c r="D22" s="12"/>
      <c r="E22" s="61"/>
      <c r="F22" s="17"/>
      <c r="G22" s="62"/>
      <c r="H22" s="48"/>
      <c r="L22" s="17"/>
      <c r="M22" s="17"/>
      <c r="N22" s="74" t="s">
        <v>84</v>
      </c>
      <c r="O22" s="72">
        <f>(0.18*k*(100*r_l*fck)^(1/3)/gamma_c+0.15*s_cp)*bw*d*100/1000</f>
        <v>55.94322620179871</v>
      </c>
      <c r="P22" s="72" t="s">
        <v>74</v>
      </c>
      <c r="Q22" s="17"/>
      <c r="R22" s="17"/>
      <c r="S22" s="17"/>
      <c r="T22" s="17"/>
      <c r="U22" s="17"/>
      <c r="V22" s="17"/>
    </row>
    <row r="23" spans="1:22" ht="12.75">
      <c r="A23" s="17"/>
      <c r="B23" s="17"/>
      <c r="C23" s="17"/>
      <c r="D23" s="17"/>
      <c r="E23" s="61"/>
      <c r="F23" s="17"/>
      <c r="G23" s="62"/>
      <c r="H23" s="48"/>
      <c r="L23" s="17"/>
      <c r="M23" s="17"/>
      <c r="N23" s="74" t="s">
        <v>85</v>
      </c>
      <c r="O23" s="72">
        <f>(O21+0.15*s_cp)*bw*d*100/1000</f>
        <v>89.81617865375856</v>
      </c>
      <c r="P23" s="72" t="s">
        <v>74</v>
      </c>
      <c r="Q23" s="17"/>
      <c r="R23" s="17"/>
      <c r="S23" s="17"/>
      <c r="T23" s="17"/>
      <c r="U23" s="17"/>
      <c r="V23" s="17"/>
    </row>
    <row r="24" spans="1:22" ht="12.75">
      <c r="A24" s="17"/>
      <c r="B24" s="17"/>
      <c r="C24" s="17"/>
      <c r="D24" s="17"/>
      <c r="E24" s="61"/>
      <c r="F24" s="17"/>
      <c r="G24" s="62"/>
      <c r="H24" s="4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2.75">
      <c r="A25" s="17"/>
      <c r="B25" s="17"/>
      <c r="C25" s="17"/>
      <c r="D25" s="17"/>
      <c r="E25" s="61"/>
      <c r="F25" s="17"/>
      <c r="G25" s="62"/>
      <c r="H25" s="4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2.75">
      <c r="A26" s="17"/>
      <c r="B26" s="17"/>
      <c r="C26" s="17"/>
      <c r="D26" s="17"/>
      <c r="E26" s="61"/>
      <c r="F26" s="17"/>
      <c r="G26" s="62"/>
      <c r="H26" s="4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2.75">
      <c r="A27" s="17"/>
      <c r="B27" s="17"/>
      <c r="C27" s="17"/>
      <c r="D27" s="17"/>
      <c r="E27" s="61"/>
      <c r="F27" s="17"/>
      <c r="G27" s="62"/>
      <c r="H27" s="48"/>
      <c r="L27" s="17"/>
      <c r="M27" s="17"/>
      <c r="N27" s="64"/>
      <c r="O27" s="17"/>
      <c r="P27" s="17"/>
      <c r="Q27" s="17"/>
      <c r="R27" s="17"/>
      <c r="S27" s="17"/>
      <c r="T27" s="17"/>
      <c r="U27" s="17"/>
      <c r="V27" s="17"/>
    </row>
    <row r="28" spans="1:22" ht="12.75">
      <c r="A28" s="49" t="s">
        <v>86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2.75">
      <c r="A29" s="67" t="s">
        <v>87</v>
      </c>
      <c r="B29" s="17"/>
      <c r="C29" s="57" t="s">
        <v>62</v>
      </c>
      <c r="D29" s="7" t="s">
        <v>28</v>
      </c>
      <c r="E29" s="58">
        <v>8</v>
      </c>
      <c r="F29" s="54" t="s">
        <v>63</v>
      </c>
      <c r="G29" s="54" t="s">
        <v>88</v>
      </c>
      <c r="H29" s="54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2.75">
      <c r="A30" s="17"/>
      <c r="B30" s="17"/>
      <c r="C30" s="52" t="s">
        <v>65</v>
      </c>
      <c r="D30" s="7" t="s">
        <v>28</v>
      </c>
      <c r="E30" s="58">
        <v>2</v>
      </c>
      <c r="F30" s="54"/>
      <c r="G30" s="54" t="s">
        <v>89</v>
      </c>
      <c r="H30" s="4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2.75">
      <c r="A31" s="17"/>
      <c r="B31" s="17"/>
      <c r="C31" s="52" t="s">
        <v>90</v>
      </c>
      <c r="D31" s="7" t="s">
        <v>28</v>
      </c>
      <c r="E31" s="59">
        <f>(3.14*(E29/2)^2*E30)/100</f>
        <v>1.0048000000000001</v>
      </c>
      <c r="F31" s="54" t="s">
        <v>68</v>
      </c>
      <c r="G31" s="17" t="s">
        <v>91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3:22" ht="12.75">
      <c r="C32" s="22" t="s">
        <v>92</v>
      </c>
      <c r="D32" s="7" t="s">
        <v>28</v>
      </c>
      <c r="E32" s="75">
        <v>20</v>
      </c>
      <c r="F32" s="16" t="s">
        <v>53</v>
      </c>
      <c r="G32" s="16" t="s">
        <v>93</v>
      </c>
      <c r="O32" s="17"/>
      <c r="P32" s="17"/>
      <c r="Q32" s="17"/>
      <c r="R32" s="17"/>
      <c r="S32" s="17"/>
      <c r="T32" s="17"/>
      <c r="U32" s="17"/>
      <c r="V32" s="17"/>
    </row>
    <row r="33" spans="3:22" ht="12.75">
      <c r="C33" s="60" t="s">
        <v>94</v>
      </c>
      <c r="D33" s="7" t="s">
        <v>28</v>
      </c>
      <c r="E33" s="75">
        <v>90</v>
      </c>
      <c r="F33" s="16" t="s">
        <v>95</v>
      </c>
      <c r="G33" s="16" t="s">
        <v>96</v>
      </c>
      <c r="O33" s="17"/>
      <c r="P33" s="17"/>
      <c r="Q33" s="17"/>
      <c r="R33" s="17"/>
      <c r="S33" s="17"/>
      <c r="T33" s="17"/>
      <c r="U33" s="17"/>
      <c r="V33" s="17"/>
    </row>
    <row r="34" spans="7:22" ht="12.75">
      <c r="G34" s="16" t="s">
        <v>97</v>
      </c>
      <c r="O34" s="17"/>
      <c r="P34" s="17"/>
      <c r="Q34" s="17"/>
      <c r="R34" s="17"/>
      <c r="S34" s="17"/>
      <c r="T34" s="17"/>
      <c r="U34" s="17"/>
      <c r="V34" s="17"/>
    </row>
    <row r="35" spans="3:22" ht="12.75">
      <c r="C35" s="60" t="s">
        <v>98</v>
      </c>
      <c r="D35" s="7" t="s">
        <v>28</v>
      </c>
      <c r="E35" s="75">
        <v>45</v>
      </c>
      <c r="F35" s="16" t="s">
        <v>95</v>
      </c>
      <c r="G35" s="16" t="s">
        <v>99</v>
      </c>
      <c r="O35" s="17"/>
      <c r="P35" s="17"/>
      <c r="Q35" s="17"/>
      <c r="R35" s="17"/>
      <c r="S35" s="17"/>
      <c r="T35" s="17"/>
      <c r="U35" s="17"/>
      <c r="V35" s="17"/>
    </row>
    <row r="36" spans="7:22" ht="12.75">
      <c r="G36" s="16" t="s">
        <v>100</v>
      </c>
      <c r="O36" s="17"/>
      <c r="P36" s="17"/>
      <c r="Q36" s="17"/>
      <c r="R36" s="17"/>
      <c r="S36" s="17"/>
      <c r="T36" s="17"/>
      <c r="U36" s="17"/>
      <c r="V36" s="17"/>
    </row>
    <row r="37" spans="3:7" ht="12.75">
      <c r="C37" s="60" t="s">
        <v>101</v>
      </c>
      <c r="D37" s="7" t="s">
        <v>28</v>
      </c>
      <c r="E37" s="76">
        <f>IF(s_cp&gt;0.5*fcd,2.5*(1-s_cp/fcd),IF(s_cp&gt;0.25*fcd,1.25,1+s_cp/fcd))</f>
        <v>1</v>
      </c>
      <c r="G37" s="16" t="s">
        <v>102</v>
      </c>
    </row>
    <row r="38" spans="7:9" ht="12.75">
      <c r="G38" s="77">
        <v>1</v>
      </c>
      <c r="H38" s="17"/>
      <c r="I38" s="16" t="s">
        <v>103</v>
      </c>
    </row>
    <row r="39" spans="7:9" ht="12.75">
      <c r="G39" s="16" t="s">
        <v>104</v>
      </c>
      <c r="I39" s="78" t="s">
        <v>105</v>
      </c>
    </row>
    <row r="40" spans="7:9" ht="12.75">
      <c r="G40" s="77">
        <v>1.25</v>
      </c>
      <c r="I40" s="78" t="s">
        <v>106</v>
      </c>
    </row>
    <row r="41" spans="7:9" ht="12.75">
      <c r="G41" s="16" t="s">
        <v>107</v>
      </c>
      <c r="I41" s="78" t="s">
        <v>108</v>
      </c>
    </row>
    <row r="42" spans="3:7" ht="12.75">
      <c r="C42" s="79" t="s">
        <v>109</v>
      </c>
      <c r="D42" s="7" t="s">
        <v>28</v>
      </c>
      <c r="E42" s="76">
        <f>0.5*fcd</f>
        <v>7.055000000000001</v>
      </c>
      <c r="F42" s="54" t="s">
        <v>30</v>
      </c>
      <c r="G42" s="16" t="s">
        <v>110</v>
      </c>
    </row>
    <row r="43" spans="3:6" ht="12.75">
      <c r="C43" s="80"/>
      <c r="D43" s="12"/>
      <c r="F43" s="54"/>
    </row>
    <row r="44" spans="1:12" ht="12.75">
      <c r="A44" s="49" t="s">
        <v>111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2.75">
      <c r="A45" s="67" t="s">
        <v>112</v>
      </c>
      <c r="B45" s="17"/>
      <c r="C45" s="64" t="s">
        <v>113</v>
      </c>
      <c r="D45" s="7" t="s">
        <v>28</v>
      </c>
      <c r="E45" s="81">
        <f>0.9*d*Asw/s*fyd*((1/TAN(RADIANS(alpha)))+(1/TAN(RADIANS(Teta))))*SIN((RADIANS(alpha)))*100/1000</f>
        <v>173.39353043478275</v>
      </c>
      <c r="F45" s="16" t="s">
        <v>74</v>
      </c>
      <c r="G45"/>
      <c r="H45" s="48"/>
      <c r="L45" s="17"/>
    </row>
    <row r="46" spans="1:12" ht="12.75">
      <c r="A46" s="67"/>
      <c r="B46" s="17"/>
      <c r="C46" s="60"/>
      <c r="D46" s="7"/>
      <c r="E46" s="81"/>
      <c r="G46" s="62"/>
      <c r="H46" s="48"/>
      <c r="L46" s="17"/>
    </row>
    <row r="47" spans="1:12" ht="12.75">
      <c r="A47" s="67"/>
      <c r="B47" s="17"/>
      <c r="C47" s="60"/>
      <c r="D47" s="7"/>
      <c r="E47" s="81"/>
      <c r="G47" s="62"/>
      <c r="H47" s="48"/>
      <c r="L47" s="17"/>
    </row>
    <row r="48" spans="1:12" ht="12.75">
      <c r="A48" s="67"/>
      <c r="B48" s="17"/>
      <c r="C48" s="60"/>
      <c r="D48" s="7"/>
      <c r="E48" s="81"/>
      <c r="G48" s="62"/>
      <c r="H48" s="48"/>
      <c r="L48" s="17"/>
    </row>
    <row r="49" spans="1:12" ht="12.75">
      <c r="A49" s="67"/>
      <c r="B49" s="17"/>
      <c r="C49" s="60"/>
      <c r="D49" s="7"/>
      <c r="E49" s="61"/>
      <c r="G49" s="62"/>
      <c r="H49" s="48"/>
      <c r="L49" s="17"/>
    </row>
    <row r="50" spans="1:7" ht="12.75">
      <c r="A50" s="67" t="s">
        <v>114</v>
      </c>
      <c r="C50" s="64" t="s">
        <v>115</v>
      </c>
      <c r="D50" s="7" t="s">
        <v>28</v>
      </c>
      <c r="E50" s="81">
        <f>0.9*d*bw*alpha_c*f1cd*((1/TAN(RADIANS(alpha)))+(1/TAN(RADIANS(Teta))))/(1+(1/TAN(RADIANS(Teta)))^2)/1000*100</f>
        <v>933.3765000000002</v>
      </c>
      <c r="F50" s="16" t="s">
        <v>74</v>
      </c>
      <c r="G50"/>
    </row>
    <row r="55" spans="1:7" ht="12.75">
      <c r="A55" s="82"/>
      <c r="C55" s="68" t="s">
        <v>80</v>
      </c>
      <c r="D55" s="69" t="s">
        <v>28</v>
      </c>
      <c r="E55" s="70">
        <f>IF(Vrcd&lt;Vrsd,"XXX",MIN(E50,E45))</f>
        <v>173.39353043478275</v>
      </c>
      <c r="F55" s="71" t="s">
        <v>74</v>
      </c>
      <c r="G55" s="67" t="str">
        <f>IF(Vrcd&lt;Vrsd,"Attenzione !!! ( Vrdc &lt; Vrsd )","resistenza di calcolo min(Vrsd;Vrcd)")</f>
        <v>resistenza di calcolo min(Vrsd;Vrcd)</v>
      </c>
    </row>
    <row r="57" spans="1:13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  <c r="M57" s="17"/>
    </row>
  </sheetData>
  <sheetProtection sheet="1"/>
  <mergeCells count="5">
    <mergeCell ref="A2:L2"/>
    <mergeCell ref="A4:L4"/>
    <mergeCell ref="A18:L18"/>
    <mergeCell ref="A28:L28"/>
    <mergeCell ref="A44:L44"/>
  </mergeCells>
  <printOptions/>
  <pageMargins left="0.7875" right="0.7875" top="1.0722222222222222" bottom="0.5118055555555555" header="0.5118055555555555" footer="0.5118055555555555"/>
  <pageSetup fitToHeight="1" fitToWidth="1" horizontalDpi="300" verticalDpi="300" orientation="portrait" paperSize="9"/>
  <headerFooter alignWithMargins="0">
    <oddHeader>&amp;C&amp;"Times New Roman,Normale"&amp;12&amp;A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NTC2018 - CLS - Verifica a Taglio</dc:title>
  <dc:subject/>
  <dc:creator>Daniele Pinto</dc:creator>
  <cp:keywords>NTC2018 - CLS - Verifica a Taglio</cp:keywords>
  <dc:description/>
  <cp:lastModifiedBy>Daniele Pinto</cp:lastModifiedBy>
  <dcterms:created xsi:type="dcterms:W3CDTF">2014-02-13T10:44:52Z</dcterms:created>
  <dcterms:modified xsi:type="dcterms:W3CDTF">2018-03-02T15:27:46Z</dcterms:modified>
  <cp:category/>
  <cp:version/>
  <cp:contentType/>
  <cp:contentStatus/>
  <cp:revision>21</cp:revision>
</cp:coreProperties>
</file>